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ondmsp-server\Общая\Чухломина\Общепит\"/>
    </mc:Choice>
  </mc:AlternateContent>
  <bookViews>
    <workbookView xWindow="0" yWindow="0" windowWidth="28770" windowHeight="11670"/>
  </bookViews>
  <sheets>
    <sheet name="ресторан 40 мест" sheetId="1" r:id="rId1"/>
    <sheet name="кафе с пекарней 20 мест" sheetId="2" r:id="rId2"/>
    <sheet name="кондитерская 15 мест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C18" i="1"/>
  <c r="C13" i="1"/>
  <c r="C14" i="1" s="1"/>
  <c r="C15" i="1" s="1"/>
  <c r="C20" i="1" l="1"/>
  <c r="C27" i="1" s="1"/>
  <c r="C28" i="1" s="1"/>
  <c r="C16" i="1"/>
  <c r="C30" i="1"/>
  <c r="C13" i="2"/>
  <c r="C14" i="2" s="1"/>
  <c r="C15" i="2" s="1"/>
  <c r="C22" i="2"/>
  <c r="C18" i="2"/>
  <c r="C33" i="1" l="1"/>
  <c r="C31" i="1"/>
  <c r="C35" i="1" s="1"/>
  <c r="C40" i="1" s="1"/>
  <c r="C20" i="2"/>
  <c r="C27" i="2" s="1"/>
  <c r="C28" i="2" s="1"/>
  <c r="C30" i="2"/>
  <c r="C22" i="4"/>
  <c r="C18" i="4"/>
  <c r="C13" i="4"/>
  <c r="C14" i="4" s="1"/>
  <c r="C15" i="4" s="1"/>
  <c r="C20" i="4" s="1"/>
  <c r="C39" i="1" l="1"/>
  <c r="C34" i="1"/>
  <c r="C30" i="4"/>
  <c r="C33" i="2"/>
  <c r="C31" i="2"/>
  <c r="C35" i="2" s="1"/>
  <c r="C40" i="2" s="1"/>
  <c r="C16" i="4"/>
  <c r="C27" i="4"/>
  <c r="C28" i="4" s="1"/>
  <c r="C16" i="2"/>
  <c r="C31" i="4" l="1"/>
  <c r="C35" i="4"/>
  <c r="C33" i="4"/>
  <c r="C39" i="2"/>
  <c r="C34" i="2"/>
  <c r="C39" i="4" l="1"/>
  <c r="C34" i="4"/>
  <c r="C40" i="4"/>
  <c r="C36" i="4"/>
</calcChain>
</file>

<file path=xl/sharedStrings.xml><?xml version="1.0" encoding="utf-8"?>
<sst xmlns="http://schemas.openxmlformats.org/spreadsheetml/2006/main" count="132" uniqueCount="50">
  <si>
    <t>Средний чек</t>
  </si>
  <si>
    <t>количество посетителей</t>
  </si>
  <si>
    <t>доставка</t>
  </si>
  <si>
    <t>Ожидаемая ежедневная выручка</t>
  </si>
  <si>
    <t>Выручка в месяц</t>
  </si>
  <si>
    <t>Годовая выручка</t>
  </si>
  <si>
    <t>36 мес</t>
  </si>
  <si>
    <t>Финансовые вложения</t>
  </si>
  <si>
    <t>Сумма микрозайма</t>
  </si>
  <si>
    <t>Ставка микрозайма</t>
  </si>
  <si>
    <t>Срок  микрозайма</t>
  </si>
  <si>
    <t>Распределение заемных средств</t>
  </si>
  <si>
    <t>Приобретение оборудования</t>
  </si>
  <si>
    <t>Приобретение  мебели</t>
  </si>
  <si>
    <t>Средняя выручка</t>
  </si>
  <si>
    <t>Операционные расходы</t>
  </si>
  <si>
    <t>9 человек*60000</t>
  </si>
  <si>
    <t>Зарплата персоналу (с отчислениями) в мес</t>
  </si>
  <si>
    <t>Коммунальные платежи</t>
  </si>
  <si>
    <t xml:space="preserve">Закупка продуктов и напитков </t>
  </si>
  <si>
    <t>25% от выручки</t>
  </si>
  <si>
    <t>Прочие расходы (реклама, обсл-ий персонал)</t>
  </si>
  <si>
    <t>Аренда</t>
  </si>
  <si>
    <t>80 кв.м.*700</t>
  </si>
  <si>
    <t>Погашение микрозайма в Фонде</t>
  </si>
  <si>
    <t>Платеж в месяц</t>
  </si>
  <si>
    <t>в год</t>
  </si>
  <si>
    <t xml:space="preserve">Перплата по процентам по микрозайму за весь срок </t>
  </si>
  <si>
    <t>Общие месячные расходы</t>
  </si>
  <si>
    <t>Прибыль в месяц</t>
  </si>
  <si>
    <t>Налоги</t>
  </si>
  <si>
    <t xml:space="preserve"> УСН 4% (доходы)</t>
  </si>
  <si>
    <t xml:space="preserve"> УСН 10% (доходы-расходы)</t>
  </si>
  <si>
    <t>Чистая прибыль</t>
  </si>
  <si>
    <t xml:space="preserve"> УСН 4% (доходы) в месяц</t>
  </si>
  <si>
    <t xml:space="preserve"> УСН 4% (доходы) в год</t>
  </si>
  <si>
    <t xml:space="preserve"> УСН 10% (доходы-расходы) в месяц</t>
  </si>
  <si>
    <t xml:space="preserve"> УСН 10% (доходы-расходы) в год</t>
  </si>
  <si>
    <t>Срок окупаемости</t>
  </si>
  <si>
    <t>Общие инвестиции</t>
  </si>
  <si>
    <t>60 кв.м.*700</t>
  </si>
  <si>
    <t>5 человек*60000</t>
  </si>
  <si>
    <t>Посетители+доставка</t>
  </si>
  <si>
    <t>Ежедневная выручка</t>
  </si>
  <si>
    <t>55 кв.м.*700</t>
  </si>
  <si>
    <t>Открытие кафе с пекарней на 20 посадочных мест</t>
  </si>
  <si>
    <t>Открытие кафе-кондитерской на 15 посадочных мест</t>
  </si>
  <si>
    <t>Открытие ресторана на 40 посадочных мест</t>
  </si>
  <si>
    <t>Срок окупаемости при УСН (4% доходы), мес.</t>
  </si>
  <si>
    <t>Срок окупаемости при УСН (10% доходы-расходы), мес.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</si>
</sst>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0" borderId="0" xfId="0" applyFont="1"/>
    <xf numFmtId="9" fontId="2" fillId="0" borderId="1" xfId="0" applyNumberFormat="1" applyFont="1" applyBorder="1"/>
    <xf numFmtId="0" fontId="2" fillId="0" borderId="1" xfId="0" applyFont="1" applyBorder="1" applyAlignment="1">
      <alignment horizontal="right"/>
    </xf>
    <xf numFmtId="0" fontId="1" fillId="0" borderId="1" xfId="0" applyFont="1" applyFill="1" applyBorder="1"/>
    <xf numFmtId="0" fontId="2" fillId="0" borderId="1" xfId="0" applyFont="1" applyFill="1" applyBorder="1"/>
    <xf numFmtId="3" fontId="2" fillId="0" borderId="1" xfId="0" applyNumberFormat="1" applyFont="1" applyBorder="1"/>
    <xf numFmtId="3" fontId="2" fillId="0" borderId="0" xfId="0" applyNumberFormat="1" applyFont="1"/>
    <xf numFmtId="3" fontId="3" fillId="0" borderId="1" xfId="0" applyNumberFormat="1" applyFont="1" applyBorder="1"/>
    <xf numFmtId="0" fontId="3" fillId="0" borderId="2" xfId="0" applyFont="1" applyBorder="1" applyAlignment="1">
      <alignment horizontal="center"/>
    </xf>
    <xf numFmtId="0" fontId="3" fillId="0" borderId="1" xfId="0" applyFont="1" applyBorder="1"/>
    <xf numFmtId="0" fontId="3" fillId="0" borderId="0" xfId="0" applyFont="1"/>
    <xf numFmtId="3" fontId="3" fillId="0" borderId="1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tabSelected="1" workbookViewId="0">
      <selection activeCell="A46" sqref="A46"/>
    </sheetView>
  </sheetViews>
  <sheetFormatPr defaultRowHeight="15.75" x14ac:dyDescent="0.25"/>
  <cols>
    <col min="1" max="1" width="59.85546875" style="3" customWidth="1"/>
    <col min="2" max="2" width="23.85546875" style="3" customWidth="1"/>
    <col min="3" max="3" width="23.140625" style="9" customWidth="1"/>
    <col min="4" max="16384" width="9.140625" style="3"/>
  </cols>
  <sheetData>
    <row r="1" spans="1:3" x14ac:dyDescent="0.25">
      <c r="A1" s="11" t="s">
        <v>47</v>
      </c>
      <c r="B1" s="11"/>
      <c r="C1" s="11"/>
    </row>
    <row r="2" spans="1:3" x14ac:dyDescent="0.25">
      <c r="A2" s="1" t="s">
        <v>7</v>
      </c>
      <c r="B2" s="2"/>
      <c r="C2" s="8"/>
    </row>
    <row r="3" spans="1:3" x14ac:dyDescent="0.25">
      <c r="A3" s="2" t="s">
        <v>8</v>
      </c>
      <c r="B3" s="2"/>
      <c r="C3" s="8">
        <v>5000000</v>
      </c>
    </row>
    <row r="4" spans="1:3" x14ac:dyDescent="0.25">
      <c r="A4" s="2" t="s">
        <v>9</v>
      </c>
      <c r="B4" s="4">
        <v>0.03</v>
      </c>
      <c r="C4" s="8"/>
    </row>
    <row r="5" spans="1:3" x14ac:dyDescent="0.25">
      <c r="A5" s="2" t="s">
        <v>10</v>
      </c>
      <c r="B5" s="5" t="s">
        <v>6</v>
      </c>
      <c r="C5" s="8"/>
    </row>
    <row r="6" spans="1:3" x14ac:dyDescent="0.25">
      <c r="A6" s="6" t="s">
        <v>11</v>
      </c>
      <c r="B6" s="5"/>
      <c r="C6" s="8"/>
    </row>
    <row r="7" spans="1:3" x14ac:dyDescent="0.25">
      <c r="A7" s="7" t="s">
        <v>12</v>
      </c>
      <c r="B7" s="5"/>
      <c r="C7" s="8">
        <v>4000000</v>
      </c>
    </row>
    <row r="8" spans="1:3" x14ac:dyDescent="0.25">
      <c r="A8" s="7" t="s">
        <v>13</v>
      </c>
      <c r="B8" s="5"/>
      <c r="C8" s="8">
        <v>1000000</v>
      </c>
    </row>
    <row r="9" spans="1:3" x14ac:dyDescent="0.25">
      <c r="A9" s="6" t="s">
        <v>14</v>
      </c>
      <c r="B9" s="5"/>
      <c r="C9" s="8"/>
    </row>
    <row r="10" spans="1:3" x14ac:dyDescent="0.25">
      <c r="A10" s="2" t="s">
        <v>0</v>
      </c>
      <c r="B10" s="2"/>
      <c r="C10" s="8">
        <v>500</v>
      </c>
    </row>
    <row r="11" spans="1:3" x14ac:dyDescent="0.25">
      <c r="A11" s="2" t="s">
        <v>1</v>
      </c>
      <c r="B11" s="2">
        <v>80</v>
      </c>
      <c r="C11" s="8"/>
    </row>
    <row r="12" spans="1:3" x14ac:dyDescent="0.25">
      <c r="A12" s="2" t="s">
        <v>2</v>
      </c>
      <c r="B12" s="2">
        <v>30</v>
      </c>
      <c r="C12" s="8"/>
    </row>
    <row r="13" spans="1:3" x14ac:dyDescent="0.25">
      <c r="A13" s="7" t="s">
        <v>42</v>
      </c>
      <c r="B13" s="2"/>
      <c r="C13" s="8">
        <f>B11+B12</f>
        <v>110</v>
      </c>
    </row>
    <row r="14" spans="1:3" x14ac:dyDescent="0.25">
      <c r="A14" s="7" t="s">
        <v>3</v>
      </c>
      <c r="B14" s="2"/>
      <c r="C14" s="8">
        <f>C10*C13</f>
        <v>55000</v>
      </c>
    </row>
    <row r="15" spans="1:3" x14ac:dyDescent="0.25">
      <c r="A15" s="2" t="s">
        <v>4</v>
      </c>
      <c r="B15" s="2"/>
      <c r="C15" s="10">
        <f>C14*30</f>
        <v>1650000</v>
      </c>
    </row>
    <row r="16" spans="1:3" x14ac:dyDescent="0.25">
      <c r="A16" s="2" t="s">
        <v>5</v>
      </c>
      <c r="B16" s="2"/>
      <c r="C16" s="8">
        <f>C15*12</f>
        <v>19800000</v>
      </c>
    </row>
    <row r="17" spans="1:3" x14ac:dyDescent="0.25">
      <c r="A17" s="1" t="s">
        <v>15</v>
      </c>
      <c r="B17" s="2"/>
      <c r="C17" s="8"/>
    </row>
    <row r="18" spans="1:3" x14ac:dyDescent="0.25">
      <c r="A18" s="2" t="s">
        <v>17</v>
      </c>
      <c r="B18" s="2" t="s">
        <v>16</v>
      </c>
      <c r="C18" s="8">
        <f>9*60000</f>
        <v>540000</v>
      </c>
    </row>
    <row r="19" spans="1:3" x14ac:dyDescent="0.25">
      <c r="A19" s="2" t="s">
        <v>18</v>
      </c>
      <c r="B19" s="2"/>
      <c r="C19" s="8">
        <v>40000</v>
      </c>
    </row>
    <row r="20" spans="1:3" x14ac:dyDescent="0.25">
      <c r="A20" s="2" t="s">
        <v>19</v>
      </c>
      <c r="B20" s="2" t="s">
        <v>20</v>
      </c>
      <c r="C20" s="8">
        <f>C15*0.25</f>
        <v>412500</v>
      </c>
    </row>
    <row r="21" spans="1:3" x14ac:dyDescent="0.25">
      <c r="A21" s="2" t="s">
        <v>21</v>
      </c>
      <c r="B21" s="2"/>
      <c r="C21" s="8">
        <v>60000</v>
      </c>
    </row>
    <row r="22" spans="1:3" x14ac:dyDescent="0.25">
      <c r="A22" s="2" t="s">
        <v>22</v>
      </c>
      <c r="B22" s="2" t="s">
        <v>23</v>
      </c>
      <c r="C22" s="8">
        <f>80*700</f>
        <v>56000</v>
      </c>
    </row>
    <row r="23" spans="1:3" x14ac:dyDescent="0.25">
      <c r="A23" s="1" t="s">
        <v>24</v>
      </c>
      <c r="B23" s="2"/>
      <c r="C23" s="8"/>
    </row>
    <row r="24" spans="1:3" x14ac:dyDescent="0.25">
      <c r="A24" s="2" t="s">
        <v>25</v>
      </c>
      <c r="B24" s="2"/>
      <c r="C24" s="8">
        <v>149377</v>
      </c>
    </row>
    <row r="25" spans="1:3" x14ac:dyDescent="0.25">
      <c r="A25" s="2" t="s">
        <v>26</v>
      </c>
      <c r="B25" s="2"/>
      <c r="C25" s="8">
        <v>1792524</v>
      </c>
    </row>
    <row r="26" spans="1:3" x14ac:dyDescent="0.25">
      <c r="A26" s="2" t="s">
        <v>27</v>
      </c>
      <c r="B26" s="2"/>
      <c r="C26" s="8">
        <v>240673</v>
      </c>
    </row>
    <row r="27" spans="1:3" x14ac:dyDescent="0.25">
      <c r="A27" s="1" t="s">
        <v>28</v>
      </c>
      <c r="B27" s="2"/>
      <c r="C27" s="10">
        <f>C18+C19+C20+C21+C22+C24</f>
        <v>1257877</v>
      </c>
    </row>
    <row r="28" spans="1:3" x14ac:dyDescent="0.25">
      <c r="A28" s="1" t="s">
        <v>29</v>
      </c>
      <c r="B28" s="2"/>
      <c r="C28" s="10">
        <f>C15-C27</f>
        <v>392123</v>
      </c>
    </row>
    <row r="29" spans="1:3" x14ac:dyDescent="0.25">
      <c r="A29" s="1" t="s">
        <v>30</v>
      </c>
      <c r="B29" s="2"/>
      <c r="C29" s="8"/>
    </row>
    <row r="30" spans="1:3" x14ac:dyDescent="0.25">
      <c r="A30" s="2" t="s">
        <v>31</v>
      </c>
      <c r="B30" s="2"/>
      <c r="C30" s="8">
        <f>C15*0.04</f>
        <v>66000</v>
      </c>
    </row>
    <row r="31" spans="1:3" x14ac:dyDescent="0.25">
      <c r="A31" s="2" t="s">
        <v>32</v>
      </c>
      <c r="B31" s="2"/>
      <c r="C31" s="8">
        <f>C28*0.1</f>
        <v>39212.300000000003</v>
      </c>
    </row>
    <row r="32" spans="1:3" x14ac:dyDescent="0.25">
      <c r="A32" s="1" t="s">
        <v>33</v>
      </c>
      <c r="B32" s="2"/>
      <c r="C32" s="8"/>
    </row>
    <row r="33" spans="1:3" x14ac:dyDescent="0.25">
      <c r="A33" s="2" t="s">
        <v>34</v>
      </c>
      <c r="B33" s="2"/>
      <c r="C33" s="8">
        <f>C28-C30</f>
        <v>326123</v>
      </c>
    </row>
    <row r="34" spans="1:3" x14ac:dyDescent="0.25">
      <c r="A34" s="2" t="s">
        <v>35</v>
      </c>
      <c r="B34" s="2"/>
      <c r="C34" s="8">
        <f>C33*12</f>
        <v>3913476</v>
      </c>
    </row>
    <row r="35" spans="1:3" x14ac:dyDescent="0.25">
      <c r="A35" s="2" t="s">
        <v>36</v>
      </c>
      <c r="B35" s="2"/>
      <c r="C35" s="8">
        <f>C28-C31</f>
        <v>352910.7</v>
      </c>
    </row>
    <row r="36" spans="1:3" x14ac:dyDescent="0.25">
      <c r="A36" s="2" t="s">
        <v>37</v>
      </c>
      <c r="B36" s="2"/>
      <c r="C36" s="8">
        <v>4234932</v>
      </c>
    </row>
    <row r="37" spans="1:3" x14ac:dyDescent="0.25">
      <c r="A37" s="1" t="s">
        <v>38</v>
      </c>
      <c r="B37" s="2"/>
      <c r="C37" s="8"/>
    </row>
    <row r="38" spans="1:3" x14ac:dyDescent="0.25">
      <c r="A38" s="2" t="s">
        <v>39</v>
      </c>
      <c r="B38" s="2"/>
      <c r="C38" s="8">
        <v>5000000</v>
      </c>
    </row>
    <row r="39" spans="1:3" x14ac:dyDescent="0.25">
      <c r="A39" s="12" t="s">
        <v>48</v>
      </c>
      <c r="B39" s="2"/>
      <c r="C39" s="14">
        <f>C38/C33</f>
        <v>15.331638676204991</v>
      </c>
    </row>
    <row r="40" spans="1:3" x14ac:dyDescent="0.25">
      <c r="A40" s="12" t="s">
        <v>49</v>
      </c>
      <c r="B40" s="2"/>
      <c r="C40" s="14">
        <f>C38/C35</f>
        <v>14.16789006397369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topLeftCell="A13" workbookViewId="0">
      <selection activeCell="A41" sqref="A41:XFD42"/>
    </sheetView>
  </sheetViews>
  <sheetFormatPr defaultRowHeight="15.75" x14ac:dyDescent="0.25"/>
  <cols>
    <col min="1" max="1" width="59.7109375" style="3" customWidth="1"/>
    <col min="2" max="2" width="23.85546875" style="3" customWidth="1"/>
    <col min="3" max="3" width="23.140625" style="9" customWidth="1"/>
    <col min="4" max="16384" width="9.140625" style="3"/>
  </cols>
  <sheetData>
    <row r="1" spans="1:3" x14ac:dyDescent="0.25">
      <c r="A1" s="11" t="s">
        <v>45</v>
      </c>
      <c r="B1" s="11"/>
      <c r="C1" s="11"/>
    </row>
    <row r="2" spans="1:3" x14ac:dyDescent="0.25">
      <c r="A2" s="1" t="s">
        <v>7</v>
      </c>
      <c r="B2" s="2"/>
      <c r="C2" s="8"/>
    </row>
    <row r="3" spans="1:3" x14ac:dyDescent="0.25">
      <c r="A3" s="2" t="s">
        <v>8</v>
      </c>
      <c r="B3" s="2"/>
      <c r="C3" s="8">
        <v>4000000</v>
      </c>
    </row>
    <row r="4" spans="1:3" x14ac:dyDescent="0.25">
      <c r="A4" s="2" t="s">
        <v>9</v>
      </c>
      <c r="B4" s="4">
        <v>0.03</v>
      </c>
      <c r="C4" s="8"/>
    </row>
    <row r="5" spans="1:3" x14ac:dyDescent="0.25">
      <c r="A5" s="2" t="s">
        <v>10</v>
      </c>
      <c r="B5" s="5" t="s">
        <v>6</v>
      </c>
      <c r="C5" s="8"/>
    </row>
    <row r="6" spans="1:3" x14ac:dyDescent="0.25">
      <c r="A6" s="6" t="s">
        <v>11</v>
      </c>
      <c r="B6" s="5"/>
      <c r="C6" s="8"/>
    </row>
    <row r="7" spans="1:3" x14ac:dyDescent="0.25">
      <c r="A7" s="7" t="s">
        <v>12</v>
      </c>
      <c r="B7" s="5"/>
      <c r="C7" s="8">
        <v>3500000</v>
      </c>
    </row>
    <row r="8" spans="1:3" x14ac:dyDescent="0.25">
      <c r="A8" s="7" t="s">
        <v>13</v>
      </c>
      <c r="B8" s="5"/>
      <c r="C8" s="8">
        <v>500000</v>
      </c>
    </row>
    <row r="9" spans="1:3" x14ac:dyDescent="0.25">
      <c r="A9" s="6" t="s">
        <v>14</v>
      </c>
      <c r="B9" s="5"/>
      <c r="C9" s="8"/>
    </row>
    <row r="10" spans="1:3" x14ac:dyDescent="0.25">
      <c r="A10" s="2" t="s">
        <v>0</v>
      </c>
      <c r="B10" s="2"/>
      <c r="C10" s="8">
        <v>350</v>
      </c>
    </row>
    <row r="11" spans="1:3" x14ac:dyDescent="0.25">
      <c r="A11" s="2" t="s">
        <v>1</v>
      </c>
      <c r="B11" s="2"/>
      <c r="C11" s="8">
        <v>90</v>
      </c>
    </row>
    <row r="12" spans="1:3" x14ac:dyDescent="0.25">
      <c r="A12" s="2" t="s">
        <v>2</v>
      </c>
      <c r="B12" s="2"/>
      <c r="C12" s="8">
        <v>20</v>
      </c>
    </row>
    <row r="13" spans="1:3" x14ac:dyDescent="0.25">
      <c r="A13" s="7" t="s">
        <v>42</v>
      </c>
      <c r="B13" s="2"/>
      <c r="C13" s="8">
        <f>C11+C12</f>
        <v>110</v>
      </c>
    </row>
    <row r="14" spans="1:3" x14ac:dyDescent="0.25">
      <c r="A14" s="7" t="s">
        <v>3</v>
      </c>
      <c r="B14" s="2"/>
      <c r="C14" s="8">
        <f>C10*C13</f>
        <v>38500</v>
      </c>
    </row>
    <row r="15" spans="1:3" x14ac:dyDescent="0.25">
      <c r="A15" s="2" t="s">
        <v>4</v>
      </c>
      <c r="B15" s="2"/>
      <c r="C15" s="10">
        <f>C14*30</f>
        <v>1155000</v>
      </c>
    </row>
    <row r="16" spans="1:3" x14ac:dyDescent="0.25">
      <c r="A16" s="2" t="s">
        <v>5</v>
      </c>
      <c r="B16" s="2"/>
      <c r="C16" s="8">
        <f>C15*12</f>
        <v>13860000</v>
      </c>
    </row>
    <row r="17" spans="1:3" x14ac:dyDescent="0.25">
      <c r="A17" s="1" t="s">
        <v>15</v>
      </c>
      <c r="B17" s="2"/>
      <c r="C17" s="8"/>
    </row>
    <row r="18" spans="1:3" x14ac:dyDescent="0.25">
      <c r="A18" s="2" t="s">
        <v>17</v>
      </c>
      <c r="B18" s="2" t="s">
        <v>41</v>
      </c>
      <c r="C18" s="8">
        <f>5*60000</f>
        <v>300000</v>
      </c>
    </row>
    <row r="19" spans="1:3" x14ac:dyDescent="0.25">
      <c r="A19" s="2" t="s">
        <v>18</v>
      </c>
      <c r="B19" s="2"/>
      <c r="C19" s="8">
        <v>20000</v>
      </c>
    </row>
    <row r="20" spans="1:3" x14ac:dyDescent="0.25">
      <c r="A20" s="2" t="s">
        <v>19</v>
      </c>
      <c r="B20" s="2" t="s">
        <v>20</v>
      </c>
      <c r="C20" s="8">
        <f>C15*0.25</f>
        <v>288750</v>
      </c>
    </row>
    <row r="21" spans="1:3" x14ac:dyDescent="0.25">
      <c r="A21" s="2" t="s">
        <v>21</v>
      </c>
      <c r="B21" s="2"/>
      <c r="C21" s="8">
        <v>20000</v>
      </c>
    </row>
    <row r="22" spans="1:3" x14ac:dyDescent="0.25">
      <c r="A22" s="2" t="s">
        <v>22</v>
      </c>
      <c r="B22" s="2" t="s">
        <v>40</v>
      </c>
      <c r="C22" s="8">
        <f>60*700</f>
        <v>42000</v>
      </c>
    </row>
    <row r="23" spans="1:3" x14ac:dyDescent="0.25">
      <c r="A23" s="1" t="s">
        <v>24</v>
      </c>
      <c r="B23" s="2"/>
      <c r="C23" s="8"/>
    </row>
    <row r="24" spans="1:3" x14ac:dyDescent="0.25">
      <c r="A24" s="2" t="s">
        <v>25</v>
      </c>
      <c r="B24" s="2"/>
      <c r="C24" s="8">
        <v>119504</v>
      </c>
    </row>
    <row r="25" spans="1:3" x14ac:dyDescent="0.25">
      <c r="A25" s="2" t="s">
        <v>26</v>
      </c>
      <c r="B25" s="2"/>
      <c r="C25" s="8">
        <v>14340348</v>
      </c>
    </row>
    <row r="26" spans="1:3" x14ac:dyDescent="0.25">
      <c r="A26" s="2" t="s">
        <v>27</v>
      </c>
      <c r="B26" s="2"/>
      <c r="C26" s="8">
        <v>192538</v>
      </c>
    </row>
    <row r="27" spans="1:3" x14ac:dyDescent="0.25">
      <c r="A27" s="1" t="s">
        <v>28</v>
      </c>
      <c r="B27" s="2"/>
      <c r="C27" s="10">
        <f>C18+C19+C20+C21+C22+C24</f>
        <v>790254</v>
      </c>
    </row>
    <row r="28" spans="1:3" x14ac:dyDescent="0.25">
      <c r="A28" s="12" t="s">
        <v>29</v>
      </c>
      <c r="B28" s="2"/>
      <c r="C28" s="10">
        <f>C15-C27</f>
        <v>364746</v>
      </c>
    </row>
    <row r="29" spans="1:3" x14ac:dyDescent="0.25">
      <c r="A29" s="1" t="s">
        <v>30</v>
      </c>
      <c r="B29" s="2"/>
      <c r="C29" s="8"/>
    </row>
    <row r="30" spans="1:3" x14ac:dyDescent="0.25">
      <c r="A30" s="2" t="s">
        <v>31</v>
      </c>
      <c r="B30" s="2"/>
      <c r="C30" s="8">
        <f>C15*0.04</f>
        <v>46200</v>
      </c>
    </row>
    <row r="31" spans="1:3" x14ac:dyDescent="0.25">
      <c r="A31" s="2" t="s">
        <v>32</v>
      </c>
      <c r="B31" s="2"/>
      <c r="C31" s="8">
        <f>C28*0.1</f>
        <v>36474.6</v>
      </c>
    </row>
    <row r="32" spans="1:3" x14ac:dyDescent="0.25">
      <c r="A32" s="1" t="s">
        <v>33</v>
      </c>
      <c r="B32" s="2"/>
      <c r="C32" s="8"/>
    </row>
    <row r="33" spans="1:3" x14ac:dyDescent="0.25">
      <c r="A33" s="2" t="s">
        <v>34</v>
      </c>
      <c r="B33" s="2"/>
      <c r="C33" s="8">
        <f>C28-C30</f>
        <v>318546</v>
      </c>
    </row>
    <row r="34" spans="1:3" x14ac:dyDescent="0.25">
      <c r="A34" s="2" t="s">
        <v>35</v>
      </c>
      <c r="B34" s="2"/>
      <c r="C34" s="8">
        <f>C33*12</f>
        <v>3822552</v>
      </c>
    </row>
    <row r="35" spans="1:3" x14ac:dyDescent="0.25">
      <c r="A35" s="2" t="s">
        <v>36</v>
      </c>
      <c r="B35" s="2"/>
      <c r="C35" s="8">
        <f>C28-C31</f>
        <v>328271.40000000002</v>
      </c>
    </row>
    <row r="36" spans="1:3" x14ac:dyDescent="0.25">
      <c r="A36" s="2" t="s">
        <v>37</v>
      </c>
      <c r="B36" s="2"/>
      <c r="C36" s="8">
        <v>4249752</v>
      </c>
    </row>
    <row r="37" spans="1:3" x14ac:dyDescent="0.25">
      <c r="A37" s="1" t="s">
        <v>38</v>
      </c>
      <c r="B37" s="2"/>
      <c r="C37" s="8"/>
    </row>
    <row r="38" spans="1:3" x14ac:dyDescent="0.25">
      <c r="A38" s="2" t="s">
        <v>39</v>
      </c>
      <c r="B38" s="2"/>
      <c r="C38" s="8">
        <v>4000000</v>
      </c>
    </row>
    <row r="39" spans="1:3" x14ac:dyDescent="0.25">
      <c r="A39" s="12" t="s">
        <v>48</v>
      </c>
      <c r="B39" s="2"/>
      <c r="C39" s="14">
        <f>C38/C33</f>
        <v>12.557056123762345</v>
      </c>
    </row>
    <row r="40" spans="1:3" x14ac:dyDescent="0.25">
      <c r="A40" s="12" t="s">
        <v>49</v>
      </c>
      <c r="B40" s="2"/>
      <c r="C40" s="14">
        <f>C38/C35</f>
        <v>12.185039573962275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topLeftCell="A16" workbookViewId="0">
      <selection activeCell="I41" sqref="I41"/>
    </sheetView>
  </sheetViews>
  <sheetFormatPr defaultRowHeight="15.75" x14ac:dyDescent="0.25"/>
  <cols>
    <col min="1" max="1" width="59.42578125" style="3" customWidth="1"/>
    <col min="2" max="2" width="23.85546875" style="3" customWidth="1"/>
    <col min="3" max="3" width="23.140625" style="9" customWidth="1"/>
    <col min="4" max="16384" width="9.140625" style="3"/>
  </cols>
  <sheetData>
    <row r="1" spans="1:3" x14ac:dyDescent="0.25">
      <c r="A1" s="11" t="s">
        <v>46</v>
      </c>
      <c r="B1" s="11"/>
      <c r="C1" s="11"/>
    </row>
    <row r="2" spans="1:3" x14ac:dyDescent="0.25">
      <c r="A2" s="1" t="s">
        <v>7</v>
      </c>
      <c r="B2" s="2"/>
      <c r="C2" s="8"/>
    </row>
    <row r="3" spans="1:3" x14ac:dyDescent="0.25">
      <c r="A3" s="2" t="s">
        <v>8</v>
      </c>
      <c r="B3" s="2"/>
      <c r="C3" s="8">
        <v>3500000</v>
      </c>
    </row>
    <row r="4" spans="1:3" x14ac:dyDescent="0.25">
      <c r="A4" s="2" t="s">
        <v>9</v>
      </c>
      <c r="B4" s="4">
        <v>0.03</v>
      </c>
      <c r="C4" s="8"/>
    </row>
    <row r="5" spans="1:3" x14ac:dyDescent="0.25">
      <c r="A5" s="2" t="s">
        <v>10</v>
      </c>
      <c r="B5" s="5" t="s">
        <v>6</v>
      </c>
      <c r="C5" s="8"/>
    </row>
    <row r="6" spans="1:3" x14ac:dyDescent="0.25">
      <c r="A6" s="6" t="s">
        <v>11</v>
      </c>
      <c r="B6" s="5"/>
      <c r="C6" s="8"/>
    </row>
    <row r="7" spans="1:3" x14ac:dyDescent="0.25">
      <c r="A7" s="7" t="s">
        <v>12</v>
      </c>
      <c r="B7" s="5"/>
      <c r="C7" s="8">
        <v>3000000</v>
      </c>
    </row>
    <row r="8" spans="1:3" x14ac:dyDescent="0.25">
      <c r="A8" s="7" t="s">
        <v>13</v>
      </c>
      <c r="B8" s="5"/>
      <c r="C8" s="8">
        <v>500000</v>
      </c>
    </row>
    <row r="9" spans="1:3" x14ac:dyDescent="0.25">
      <c r="A9" s="6" t="s">
        <v>14</v>
      </c>
      <c r="B9" s="5"/>
      <c r="C9" s="8"/>
    </row>
    <row r="10" spans="1:3" x14ac:dyDescent="0.25">
      <c r="A10" s="2" t="s">
        <v>0</v>
      </c>
      <c r="B10" s="2"/>
      <c r="C10" s="8">
        <v>350</v>
      </c>
    </row>
    <row r="11" spans="1:3" x14ac:dyDescent="0.25">
      <c r="A11" s="2" t="s">
        <v>1</v>
      </c>
      <c r="B11" s="2"/>
      <c r="C11" s="8">
        <v>90</v>
      </c>
    </row>
    <row r="12" spans="1:3" x14ac:dyDescent="0.25">
      <c r="A12" s="2" t="s">
        <v>2</v>
      </c>
      <c r="B12" s="2"/>
      <c r="C12" s="8">
        <v>0</v>
      </c>
    </row>
    <row r="13" spans="1:3" x14ac:dyDescent="0.25">
      <c r="A13" s="7" t="s">
        <v>42</v>
      </c>
      <c r="B13" s="2"/>
      <c r="C13" s="8">
        <f>C11+C12</f>
        <v>90</v>
      </c>
    </row>
    <row r="14" spans="1:3" x14ac:dyDescent="0.25">
      <c r="A14" s="7" t="s">
        <v>43</v>
      </c>
      <c r="B14" s="2"/>
      <c r="C14" s="8">
        <f>C10*C13</f>
        <v>31500</v>
      </c>
    </row>
    <row r="15" spans="1:3" x14ac:dyDescent="0.25">
      <c r="A15" s="2" t="s">
        <v>4</v>
      </c>
      <c r="B15" s="2"/>
      <c r="C15" s="10">
        <f>C14*30</f>
        <v>945000</v>
      </c>
    </row>
    <row r="16" spans="1:3" x14ac:dyDescent="0.25">
      <c r="A16" s="2" t="s">
        <v>5</v>
      </c>
      <c r="B16" s="2"/>
      <c r="C16" s="8">
        <f>C15*12</f>
        <v>11340000</v>
      </c>
    </row>
    <row r="17" spans="1:3" x14ac:dyDescent="0.25">
      <c r="A17" s="1" t="s">
        <v>15</v>
      </c>
      <c r="B17" s="2"/>
      <c r="C17" s="8"/>
    </row>
    <row r="18" spans="1:3" x14ac:dyDescent="0.25">
      <c r="A18" s="2" t="s">
        <v>17</v>
      </c>
      <c r="B18" s="2" t="s">
        <v>41</v>
      </c>
      <c r="C18" s="8">
        <f>5*60000</f>
        <v>300000</v>
      </c>
    </row>
    <row r="19" spans="1:3" x14ac:dyDescent="0.25">
      <c r="A19" s="2" t="s">
        <v>18</v>
      </c>
      <c r="B19" s="2"/>
      <c r="C19" s="8">
        <v>15000</v>
      </c>
    </row>
    <row r="20" spans="1:3" x14ac:dyDescent="0.25">
      <c r="A20" s="2" t="s">
        <v>19</v>
      </c>
      <c r="B20" s="2" t="s">
        <v>20</v>
      </c>
      <c r="C20" s="8">
        <f>C15*0.25</f>
        <v>236250</v>
      </c>
    </row>
    <row r="21" spans="1:3" x14ac:dyDescent="0.25">
      <c r="A21" s="2" t="s">
        <v>21</v>
      </c>
      <c r="B21" s="2"/>
      <c r="C21" s="8">
        <v>10000</v>
      </c>
    </row>
    <row r="22" spans="1:3" x14ac:dyDescent="0.25">
      <c r="A22" s="2" t="s">
        <v>22</v>
      </c>
      <c r="B22" s="2" t="s">
        <v>44</v>
      </c>
      <c r="C22" s="8">
        <f>55*700</f>
        <v>38500</v>
      </c>
    </row>
    <row r="23" spans="1:3" x14ac:dyDescent="0.25">
      <c r="A23" s="1" t="s">
        <v>24</v>
      </c>
      <c r="B23" s="2"/>
      <c r="C23" s="8"/>
    </row>
    <row r="24" spans="1:3" x14ac:dyDescent="0.25">
      <c r="A24" s="2" t="s">
        <v>25</v>
      </c>
      <c r="B24" s="2"/>
      <c r="C24" s="8">
        <v>104564</v>
      </c>
    </row>
    <row r="25" spans="1:3" x14ac:dyDescent="0.25">
      <c r="A25" s="2" t="s">
        <v>26</v>
      </c>
      <c r="B25" s="2"/>
      <c r="C25" s="8">
        <v>1254768</v>
      </c>
    </row>
    <row r="26" spans="1:3" x14ac:dyDescent="0.25">
      <c r="A26" s="2" t="s">
        <v>27</v>
      </c>
      <c r="B26" s="2"/>
      <c r="C26" s="8">
        <v>168471</v>
      </c>
    </row>
    <row r="27" spans="1:3" x14ac:dyDescent="0.25">
      <c r="A27" s="1" t="s">
        <v>28</v>
      </c>
      <c r="B27" s="2"/>
      <c r="C27" s="10">
        <f>C18+C19+C20+C21+C22+C24</f>
        <v>704314</v>
      </c>
    </row>
    <row r="28" spans="1:3" s="13" customFormat="1" x14ac:dyDescent="0.25">
      <c r="A28" s="12" t="s">
        <v>29</v>
      </c>
      <c r="B28" s="12"/>
      <c r="C28" s="10">
        <f>C15-C27</f>
        <v>240686</v>
      </c>
    </row>
    <row r="29" spans="1:3" x14ac:dyDescent="0.25">
      <c r="A29" s="1" t="s">
        <v>30</v>
      </c>
      <c r="B29" s="2"/>
      <c r="C29" s="8"/>
    </row>
    <row r="30" spans="1:3" x14ac:dyDescent="0.25">
      <c r="A30" s="2" t="s">
        <v>31</v>
      </c>
      <c r="B30" s="2"/>
      <c r="C30" s="8">
        <f>C15*0.04</f>
        <v>37800</v>
      </c>
    </row>
    <row r="31" spans="1:3" x14ac:dyDescent="0.25">
      <c r="A31" s="2" t="s">
        <v>32</v>
      </c>
      <c r="B31" s="2"/>
      <c r="C31" s="8">
        <f>C28*0.1</f>
        <v>24068.600000000002</v>
      </c>
    </row>
    <row r="32" spans="1:3" x14ac:dyDescent="0.25">
      <c r="A32" s="1" t="s">
        <v>33</v>
      </c>
      <c r="B32" s="2"/>
      <c r="C32" s="8"/>
    </row>
    <row r="33" spans="1:3" x14ac:dyDescent="0.25">
      <c r="A33" s="2" t="s">
        <v>34</v>
      </c>
      <c r="B33" s="2"/>
      <c r="C33" s="8">
        <f>C28-C30</f>
        <v>202886</v>
      </c>
    </row>
    <row r="34" spans="1:3" x14ac:dyDescent="0.25">
      <c r="A34" s="2" t="s">
        <v>35</v>
      </c>
      <c r="B34" s="2"/>
      <c r="C34" s="8">
        <f>C33*12</f>
        <v>2434632</v>
      </c>
    </row>
    <row r="35" spans="1:3" x14ac:dyDescent="0.25">
      <c r="A35" s="2" t="s">
        <v>36</v>
      </c>
      <c r="B35" s="2"/>
      <c r="C35" s="8">
        <f>C28-C31</f>
        <v>216617.4</v>
      </c>
    </row>
    <row r="36" spans="1:3" x14ac:dyDescent="0.25">
      <c r="A36" s="2" t="s">
        <v>37</v>
      </c>
      <c r="B36" s="2"/>
      <c r="C36" s="8">
        <f>C35*12</f>
        <v>2599408.7999999998</v>
      </c>
    </row>
    <row r="37" spans="1:3" x14ac:dyDescent="0.25">
      <c r="A37" s="1" t="s">
        <v>38</v>
      </c>
      <c r="B37" s="2"/>
      <c r="C37" s="8"/>
    </row>
    <row r="38" spans="1:3" x14ac:dyDescent="0.25">
      <c r="A38" s="2" t="s">
        <v>39</v>
      </c>
      <c r="B38" s="2"/>
      <c r="C38" s="8">
        <v>3500000</v>
      </c>
    </row>
    <row r="39" spans="1:3" x14ac:dyDescent="0.25">
      <c r="A39" s="12" t="s">
        <v>48</v>
      </c>
      <c r="B39" s="12"/>
      <c r="C39" s="14">
        <f>C38/C33</f>
        <v>17.25106710172215</v>
      </c>
    </row>
    <row r="40" spans="1:3" x14ac:dyDescent="0.25">
      <c r="A40" s="12" t="s">
        <v>49</v>
      </c>
      <c r="B40" s="12"/>
      <c r="C40" s="14">
        <f>C38/C35</f>
        <v>16.157520125345425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ресторан 40 мест</vt:lpstr>
      <vt:lpstr>кафе с пекарней 20 мест</vt:lpstr>
      <vt:lpstr>кондитерская 15 мест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Зырина Елена</cp:lastModifiedBy>
  <dcterms:created xsi:type="dcterms:W3CDTF">2025-04-21T07:03:20Z</dcterms:created>
  <dcterms:modified xsi:type="dcterms:W3CDTF">2025-04-30T07:17:32Z</dcterms:modified>
</cp:coreProperties>
</file>